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bestwickrussell.sharepoint.com/Shared Documents/BestwickRussell/Client Folders - Entities/CMAD Limited (Cheeky Monkeys)/10. Other/"/>
    </mc:Choice>
  </mc:AlternateContent>
  <xr:revisionPtr revIDLastSave="459" documentId="13_ncr:1_{977A2838-112D-4E4D-B20E-33604723E5E2}" xr6:coauthVersionLast="47" xr6:coauthVersionMax="47" xr10:uidLastSave="{D601B683-9203-45E3-8E3F-239EC81DA20B}"/>
  <bookViews>
    <workbookView xWindow="14295" yWindow="0" windowWidth="14610" windowHeight="15585" xr2:uid="{00000000-000D-0000-FFFF-FFFF00000000}"/>
  </bookViews>
  <sheets>
    <sheet name="CMAD calculator" sheetId="1" r:id="rId1"/>
    <sheet name="Price list" sheetId="2" state="hidden" r:id="rId2"/>
  </sheets>
  <definedNames>
    <definedName name="_xlnm.Print_Area" localSheetId="0">'CMAD calculator'!$A$1:$H$19</definedName>
    <definedName name="Z_F8F2338B_BE7D_45E5_8C07_9F0594CE8246_.wvu.PrintArea" localSheetId="0" hidden="1">'CMAD calculator'!$A$1:$H$19</definedName>
  </definedNames>
  <calcPr calcId="191029"/>
  <customWorkbookViews>
    <customWorkbookView name="Testview" guid="{F8F2338B-BE7D-45E5-8C07-9F0594CE8246}" includeHiddenRowCol="0" maximized="1" xWindow="-13" yWindow="-13" windowWidth="3226" windowHeight="174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2" l="1"/>
  <c r="C8" i="2"/>
  <c r="B8" i="2"/>
  <c r="D18" i="1"/>
  <c r="D16" i="1"/>
  <c r="D15" i="1"/>
  <c r="E19" i="2"/>
  <c r="E18" i="2"/>
  <c r="E17" i="2"/>
  <c r="C7" i="2"/>
  <c r="D17" i="1" s="1"/>
  <c r="D7" i="1" l="1"/>
  <c r="C15" i="1" l="1"/>
  <c r="C16" i="1"/>
  <c r="C17" i="1"/>
  <c r="C18" i="1"/>
  <c r="C14" i="1"/>
  <c r="D14" i="1"/>
  <c r="B22" i="1" l="1"/>
  <c r="B23" i="1" s="1"/>
  <c r="C8" i="1" l="1"/>
  <c r="B24" i="1" l="1"/>
  <c r="C7" i="1" s="1"/>
</calcChain>
</file>

<file path=xl/sharedStrings.xml><?xml version="1.0" encoding="utf-8"?>
<sst xmlns="http://schemas.openxmlformats.org/spreadsheetml/2006/main" count="52" uniqueCount="40">
  <si>
    <t>Age:</t>
  </si>
  <si>
    <t>Baby bears</t>
  </si>
  <si>
    <t>Mini Meerkats</t>
  </si>
  <si>
    <t>Growing Gorillas</t>
  </si>
  <si>
    <t>Wednesday:</t>
  </si>
  <si>
    <t>Thursday:</t>
  </si>
  <si>
    <t>Friday:</t>
  </si>
  <si>
    <t>Monday:</t>
  </si>
  <si>
    <t>Tuesday:</t>
  </si>
  <si>
    <t>Monthly bill:</t>
  </si>
  <si>
    <t>Annual:</t>
  </si>
  <si>
    <t>Weekly total:</t>
  </si>
  <si>
    <t>Session</t>
  </si>
  <si>
    <t>Cheeky Monkeys at Durrell</t>
  </si>
  <si>
    <t>Full time (per week)</t>
  </si>
  <si>
    <t>None</t>
  </si>
  <si>
    <t>Full day</t>
  </si>
  <si>
    <t>Morning</t>
  </si>
  <si>
    <t>Afternoon</t>
  </si>
  <si>
    <t>Per hour</t>
  </si>
  <si>
    <t>Full time attendance:</t>
  </si>
  <si>
    <t>Yes</t>
  </si>
  <si>
    <t>No</t>
  </si>
  <si>
    <t>Monthly price:</t>
  </si>
  <si>
    <t>7:45am to 1:00pm</t>
  </si>
  <si>
    <t>n/a</t>
  </si>
  <si>
    <t>Time</t>
  </si>
  <si>
    <t>Select from dropdown</t>
  </si>
  <si>
    <t>0-2 years</t>
  </si>
  <si>
    <t>2-3 years</t>
  </si>
  <si>
    <t>3-5 years</t>
  </si>
  <si>
    <t>Daily price</t>
  </si>
  <si>
    <t>Weekly price:</t>
  </si>
  <si>
    <r>
      <rPr>
        <b/>
        <sz val="11"/>
        <color theme="1"/>
        <rFont val="Calibri"/>
        <family val="2"/>
        <scheme val="minor"/>
      </rPr>
      <t>Instructions for use:</t>
    </r>
    <r>
      <rPr>
        <sz val="11"/>
        <color theme="1"/>
        <rFont val="Calibri"/>
        <family val="2"/>
        <scheme val="minor"/>
      </rPr>
      <t xml:space="preserve">
If you require a full time place please select the age of your child and select "yes" from the full time attendance drop down box which will calculate the monthly and weekly fees.
If you require part time sessions complete the age section in the top dropdown box and select “no” for full time attendance and move down to second dropdown box. 
Click onto the sessions you require on the days you would like. Ensure that on the days that you do not wish your child to attend you have selected “none".
Your monthly and weekly price will show up in the top box.</t>
    </r>
  </si>
  <si>
    <t>If not full time attendance please select desired sessions required.</t>
  </si>
  <si>
    <t>2024/25 fee calculator</t>
  </si>
  <si>
    <t>Price list: 2024/25</t>
  </si>
  <si>
    <t>N.B. This fee calculator is provided for indicative purposes only and calculates fees for the school year 2024/25.</t>
  </si>
  <si>
    <t>7:45am to 5:30pm</t>
  </si>
  <si>
    <t>1:00pm to 5:30pm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</si>
</sst>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b/>
      <u/>
      <sz val="11"/>
      <color theme="1"/>
      <name val="Calibri"/>
      <family val="2"/>
      <scheme val="minor"/>
    </font>
    <font>
      <b/>
      <sz val="11"/>
      <color theme="0"/>
      <name val="Calibri"/>
      <family val="2"/>
      <scheme val="minor"/>
    </font>
    <font>
      <i/>
      <sz val="11"/>
      <color theme="1"/>
      <name val="Calibri"/>
      <family val="2"/>
      <scheme val="minor"/>
    </font>
    <font>
      <i/>
      <sz val="8"/>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9000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s>
  <cellStyleXfs count="1">
    <xf numFmtId="0" fontId="0" fillId="0" borderId="0"/>
  </cellStyleXfs>
  <cellXfs count="43">
    <xf numFmtId="0" fontId="0" fillId="0" borderId="0" xfId="0"/>
    <xf numFmtId="0" fontId="2" fillId="0" borderId="0" xfId="0" applyFont="1"/>
    <xf numFmtId="164" fontId="0" fillId="0" borderId="0" xfId="0" applyNumberFormat="1"/>
    <xf numFmtId="0" fontId="0" fillId="2" borderId="0" xfId="0" applyFill="1"/>
    <xf numFmtId="0" fontId="1" fillId="2" borderId="0" xfId="0" applyFont="1" applyFill="1"/>
    <xf numFmtId="4" fontId="0" fillId="2" borderId="0" xfId="0" applyNumberFormat="1" applyFill="1"/>
    <xf numFmtId="0" fontId="0" fillId="2" borderId="0" xfId="0" applyFill="1" applyAlignment="1" applyProtection="1">
      <alignment horizontal="right"/>
      <protection locked="0"/>
    </xf>
    <xf numFmtId="164" fontId="0" fillId="2" borderId="0" xfId="0" applyNumberFormat="1" applyFill="1" applyAlignment="1">
      <alignment horizontal="right"/>
    </xf>
    <xf numFmtId="0" fontId="0" fillId="2" borderId="0" xfId="0" applyFill="1" applyAlignment="1">
      <alignment horizontal="right"/>
    </xf>
    <xf numFmtId="0" fontId="4" fillId="2" borderId="0" xfId="0" applyFont="1" applyFill="1"/>
    <xf numFmtId="0" fontId="0" fillId="2" borderId="1" xfId="0" applyFill="1" applyBorder="1"/>
    <xf numFmtId="0" fontId="0" fillId="2" borderId="2" xfId="0" applyFill="1" applyBorder="1" applyAlignment="1" applyProtection="1">
      <alignment horizontal="center"/>
      <protection locked="0"/>
    </xf>
    <xf numFmtId="4" fontId="0" fillId="2" borderId="2" xfId="0" applyNumberFormat="1" applyFill="1" applyBorder="1" applyAlignment="1">
      <alignment horizontal="center"/>
    </xf>
    <xf numFmtId="0" fontId="0" fillId="2" borderId="4" xfId="0" applyFill="1" applyBorder="1"/>
    <xf numFmtId="0" fontId="0" fillId="2" borderId="0" xfId="0" applyFill="1" applyAlignment="1" applyProtection="1">
      <alignment horizontal="center"/>
      <protection locked="0"/>
    </xf>
    <xf numFmtId="4" fontId="0" fillId="2" borderId="0" xfId="0" applyNumberFormat="1" applyFill="1" applyAlignment="1">
      <alignment horizontal="center"/>
    </xf>
    <xf numFmtId="0" fontId="0" fillId="2" borderId="6" xfId="0" applyFill="1" applyBorder="1"/>
    <xf numFmtId="0" fontId="0" fillId="2" borderId="7" xfId="0" applyFill="1" applyBorder="1" applyAlignment="1" applyProtection="1">
      <alignment horizontal="center"/>
      <protection locked="0"/>
    </xf>
    <xf numFmtId="4" fontId="0" fillId="2" borderId="7" xfId="0" applyNumberFormat="1" applyFill="1" applyBorder="1" applyAlignment="1">
      <alignment horizontal="center"/>
    </xf>
    <xf numFmtId="164" fontId="0" fillId="2" borderId="0" xfId="0" applyNumberFormat="1" applyFill="1"/>
    <xf numFmtId="164" fontId="1" fillId="2" borderId="9" xfId="0" applyNumberFormat="1" applyFont="1" applyFill="1" applyBorder="1"/>
    <xf numFmtId="0" fontId="5" fillId="2" borderId="0" xfId="0" applyFont="1" applyFill="1" applyAlignment="1">
      <alignment horizontal="center" vertical="center"/>
    </xf>
    <xf numFmtId="164" fontId="0" fillId="2" borderId="3" xfId="0" applyNumberFormat="1" applyFill="1" applyBorder="1" applyAlignment="1">
      <alignment horizontal="center"/>
    </xf>
    <xf numFmtId="164" fontId="0" fillId="2" borderId="5" xfId="0" applyNumberFormat="1" applyFill="1" applyBorder="1" applyAlignment="1">
      <alignment horizontal="center"/>
    </xf>
    <xf numFmtId="164" fontId="0" fillId="2" borderId="8" xfId="0" applyNumberFormat="1" applyFill="1" applyBorder="1" applyAlignment="1">
      <alignment horizontal="center"/>
    </xf>
    <xf numFmtId="0" fontId="0" fillId="3" borderId="0" xfId="0" applyFill="1"/>
    <xf numFmtId="0" fontId="3" fillId="3" borderId="0" xfId="0" applyFont="1" applyFill="1" applyAlignment="1">
      <alignment horizontal="center"/>
    </xf>
    <xf numFmtId="4" fontId="3" fillId="3" borderId="0" xfId="0" applyNumberFormat="1" applyFont="1" applyFill="1" applyAlignment="1">
      <alignment horizontal="center"/>
    </xf>
    <xf numFmtId="0" fontId="3" fillId="3" borderId="1" xfId="0" applyFont="1" applyFill="1" applyBorder="1"/>
    <xf numFmtId="0" fontId="0" fillId="2" borderId="3" xfId="0" applyFill="1" applyBorder="1" applyAlignment="1" applyProtection="1">
      <alignment horizontal="right"/>
      <protection locked="0"/>
    </xf>
    <xf numFmtId="0" fontId="3" fillId="3" borderId="4" xfId="0" applyFont="1" applyFill="1" applyBorder="1"/>
    <xf numFmtId="0" fontId="0" fillId="2" borderId="5" xfId="0" applyFill="1" applyBorder="1" applyAlignment="1" applyProtection="1">
      <alignment horizontal="right"/>
      <protection locked="0"/>
    </xf>
    <xf numFmtId="0" fontId="3" fillId="3" borderId="6" xfId="0" applyFont="1" applyFill="1" applyBorder="1"/>
    <xf numFmtId="0" fontId="6" fillId="2" borderId="0" xfId="0" applyFont="1" applyFill="1"/>
    <xf numFmtId="164" fontId="1" fillId="2" borderId="5" xfId="0" applyNumberFormat="1" applyFont="1" applyFill="1" applyBorder="1" applyAlignment="1">
      <alignment horizontal="right"/>
    </xf>
    <xf numFmtId="164" fontId="0" fillId="2" borderId="8" xfId="0" applyNumberFormat="1" applyFill="1" applyBorder="1" applyAlignment="1">
      <alignment horizontal="right"/>
    </xf>
    <xf numFmtId="0" fontId="1" fillId="0" borderId="0" xfId="0" applyFont="1" applyAlignment="1">
      <alignment horizontal="right" wrapText="1"/>
    </xf>
    <xf numFmtId="0" fontId="1" fillId="0" borderId="0" xfId="0" quotePrefix="1" applyFont="1" applyAlignment="1">
      <alignment horizontal="right"/>
    </xf>
    <xf numFmtId="16" fontId="1" fillId="0" borderId="0" xfId="0" quotePrefix="1" applyNumberFormat="1" applyFont="1" applyAlignment="1">
      <alignment horizontal="right"/>
    </xf>
    <xf numFmtId="20" fontId="0" fillId="0" borderId="0" xfId="0" applyNumberFormat="1"/>
    <xf numFmtId="0" fontId="1" fillId="2" borderId="0" xfId="0" applyFont="1" applyFill="1"/>
    <xf numFmtId="0" fontId="0" fillId="2" borderId="0" xfId="0" applyFill="1" applyAlignment="1">
      <alignment horizontal="justify" vertical="top" wrapText="1"/>
    </xf>
    <xf numFmtId="0" fontId="4" fillId="2" borderId="0" xfId="0" applyFont="1" applyFill="1" applyAlignment="1">
      <alignment horizontal="left" wrapText="1"/>
    </xf>
  </cellXfs>
  <cellStyles count="1">
    <cellStyle name="Normal" xfId="0" builtinId="0"/>
  </cellStyles>
  <dxfs count="1">
    <dxf>
      <font>
        <color theme="0"/>
      </font>
    </dxf>
  </dxfs>
  <tableStyles count="0" defaultTableStyle="TableStyleMedium2" defaultPivotStyle="PivotStyleLight16"/>
  <colors>
    <mruColors>
      <color rgb="FF990000"/>
      <color rgb="FFA50021"/>
      <color rgb="FFCC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5</xdr:row>
      <xdr:rowOff>104775</xdr:rowOff>
    </xdr:to>
    <xdr:pic>
      <xdr:nvPicPr>
        <xdr:cNvPr id="2" name="Picture 1" descr="cid:image001.jpg@01D202DB.E215D260">
          <a:extLst>
            <a:ext uri="{FF2B5EF4-FFF2-40B4-BE49-F238E27FC236}">
              <a16:creationId xmlns:a16="http://schemas.microsoft.com/office/drawing/2014/main" id="{56D36999-8B62-44E5-8D0D-4410F811276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9650" cy="100965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5"/>
  <sheetViews>
    <sheetView tabSelected="1" zoomScaleNormal="100" zoomScaleSheetLayoutView="120" workbookViewId="0">
      <selection activeCell="C6" sqref="C6"/>
    </sheetView>
  </sheetViews>
  <sheetFormatPr defaultColWidth="9" defaultRowHeight="15" x14ac:dyDescent="0.25"/>
  <cols>
    <col min="1" max="1" width="15.140625" style="3" customWidth="1"/>
    <col min="2" max="2" width="20.140625" style="3" bestFit="1" customWidth="1"/>
    <col min="3" max="3" width="16.7109375" style="5" customWidth="1"/>
    <col min="4" max="4" width="13.85546875" style="3" customWidth="1"/>
    <col min="5" max="5" width="15" style="3" customWidth="1"/>
    <col min="6" max="6" width="10.28515625" style="5" bestFit="1" customWidth="1"/>
    <col min="7" max="7" width="10.42578125" style="3" customWidth="1"/>
    <col min="8" max="11" width="9" style="3"/>
    <col min="12" max="12" width="17.140625" style="3" bestFit="1" customWidth="1"/>
    <col min="13" max="16384" width="9" style="3"/>
  </cols>
  <sheetData>
    <row r="1" spans="1:8" x14ac:dyDescent="0.25">
      <c r="B1" s="40" t="s">
        <v>13</v>
      </c>
      <c r="C1" s="40"/>
      <c r="D1" s="40"/>
      <c r="E1" s="4"/>
    </row>
    <row r="2" spans="1:8" x14ac:dyDescent="0.25">
      <c r="A2" s="4"/>
    </row>
    <row r="3" spans="1:8" x14ac:dyDescent="0.25">
      <c r="A3" s="4"/>
      <c r="B3" s="40" t="s">
        <v>35</v>
      </c>
      <c r="C3" s="40"/>
    </row>
    <row r="5" spans="1:8" x14ac:dyDescent="0.25">
      <c r="B5" s="28" t="s">
        <v>0</v>
      </c>
      <c r="C5" s="29" t="s">
        <v>29</v>
      </c>
      <c r="D5" s="21" t="s">
        <v>27</v>
      </c>
      <c r="E5" s="6"/>
      <c r="H5" s="21"/>
    </row>
    <row r="6" spans="1:8" x14ac:dyDescent="0.25">
      <c r="B6" s="30" t="s">
        <v>20</v>
      </c>
      <c r="C6" s="31" t="s">
        <v>21</v>
      </c>
      <c r="D6" s="21" t="s">
        <v>27</v>
      </c>
      <c r="E6" s="6"/>
      <c r="H6" s="21"/>
    </row>
    <row r="7" spans="1:8" x14ac:dyDescent="0.25">
      <c r="B7" s="30" t="s">
        <v>23</v>
      </c>
      <c r="C7" s="34">
        <f>IF(D7=0,B24,"N/A")</f>
        <v>2206.3874999999998</v>
      </c>
      <c r="D7" s="33">
        <f>IF(C6="Yes",0,IF(AND(C5='Price list'!B2,COUNTIF(B14:B18,"Flexi day")&gt;0),"Please note Flexi day not available for this age group",0))</f>
        <v>0</v>
      </c>
      <c r="E7" s="7"/>
    </row>
    <row r="8" spans="1:8" x14ac:dyDescent="0.25">
      <c r="B8" s="32" t="s">
        <v>32</v>
      </c>
      <c r="C8" s="35">
        <f>B22</f>
        <v>519.15</v>
      </c>
      <c r="D8" s="33"/>
      <c r="E8" s="7"/>
    </row>
    <row r="9" spans="1:8" x14ac:dyDescent="0.25">
      <c r="C9" s="8"/>
    </row>
    <row r="10" spans="1:8" x14ac:dyDescent="0.25">
      <c r="C10" s="8"/>
    </row>
    <row r="11" spans="1:8" x14ac:dyDescent="0.25">
      <c r="A11" s="9" t="s">
        <v>34</v>
      </c>
      <c r="C11" s="8"/>
    </row>
    <row r="13" spans="1:8" x14ac:dyDescent="0.25">
      <c r="A13" s="25"/>
      <c r="B13" s="26" t="s">
        <v>12</v>
      </c>
      <c r="C13" s="27" t="s">
        <v>26</v>
      </c>
      <c r="D13" s="26" t="s">
        <v>31</v>
      </c>
      <c r="F13" s="3"/>
    </row>
    <row r="14" spans="1:8" x14ac:dyDescent="0.25">
      <c r="A14" s="10" t="s">
        <v>7</v>
      </c>
      <c r="B14" s="11" t="s">
        <v>16</v>
      </c>
      <c r="C14" s="12" t="str">
        <f>VLOOKUP($B14,'Price list'!$A$16:$B$19,2,FALSE)</f>
        <v>7:45am to 5:30pm</v>
      </c>
      <c r="D14" s="22">
        <f>IF($C$5='Price list'!$B$2,INDEX('Price list'!$A$4:$D$9,MATCH($B14,'Price list'!$A$4:$A$9,0),2),IF($C$5='Price list'!$C$2,INDEX('Price list'!$A$4:$D$9,MATCH($B14,'Price list'!$A$4:$A$9,0),3),INDEX('Price list'!$A$4:$D$9,MATCH($B14,'Price list'!$A$4:$A$9,0),4)))</f>
        <v>103.83</v>
      </c>
      <c r="F14" s="3"/>
    </row>
    <row r="15" spans="1:8" x14ac:dyDescent="0.25">
      <c r="A15" s="13" t="s">
        <v>8</v>
      </c>
      <c r="B15" s="14" t="s">
        <v>17</v>
      </c>
      <c r="C15" s="15" t="str">
        <f>VLOOKUP($B15,'Price list'!$A$16:$B$19,2,FALSE)</f>
        <v>7:45am to 1:00pm</v>
      </c>
      <c r="D15" s="23">
        <f>IF($C$5='Price list'!$B$2,INDEX('Price list'!$A$4:$D$9,MATCH($B15,'Price list'!$A$4:$A$9,0),2),IF($C$5='Price list'!$C$2,INDEX('Price list'!$A$4:$D$9,MATCH($B15,'Price list'!$A$4:$A$9,0),3),INDEX('Price list'!$A$4:$D$9,MATCH($B15,'Price list'!$A$4:$A$9,0),4)))</f>
        <v>55.91</v>
      </c>
      <c r="F15" s="3"/>
    </row>
    <row r="16" spans="1:8" x14ac:dyDescent="0.25">
      <c r="A16" s="13" t="s">
        <v>4</v>
      </c>
      <c r="B16" s="14" t="s">
        <v>16</v>
      </c>
      <c r="C16" s="15" t="str">
        <f>VLOOKUP($B16,'Price list'!$A$16:$B$19,2,FALSE)</f>
        <v>7:45am to 5:30pm</v>
      </c>
      <c r="D16" s="23">
        <f>IF($C$5='Price list'!$B$2,INDEX('Price list'!$A$4:$D$9,MATCH($B16,'Price list'!$A$4:$A$9,0),2),IF($C$5='Price list'!$C$2,INDEX('Price list'!$A$4:$D$9,MATCH($B16,'Price list'!$A$4:$A$9,0),3),INDEX('Price list'!$A$4:$D$9,MATCH($B16,'Price list'!$A$4:$A$9,0),4)))</f>
        <v>103.83</v>
      </c>
      <c r="F16" s="3"/>
    </row>
    <row r="17" spans="1:7" x14ac:dyDescent="0.25">
      <c r="A17" s="13" t="s">
        <v>5</v>
      </c>
      <c r="B17" s="14" t="s">
        <v>18</v>
      </c>
      <c r="C17" s="15" t="str">
        <f>VLOOKUP($B17,'Price list'!$A$16:$B$19,2,FALSE)</f>
        <v>1:00pm to 5:30pm</v>
      </c>
      <c r="D17" s="23">
        <f>IF($C$5='Price list'!$B$2,INDEX('Price list'!$A$4:$D$9,MATCH($B17,'Price list'!$A$4:$A$9,0),2),IF($C$5='Price list'!$C$2,INDEX('Price list'!$A$4:$D$9,MATCH($B17,'Price list'!$A$4:$A$9,0),3),INDEX('Price list'!$A$4:$D$9,MATCH($B17,'Price list'!$A$4:$A$9,0),4)))</f>
        <v>55.91</v>
      </c>
      <c r="F17" s="3"/>
    </row>
    <row r="18" spans="1:7" x14ac:dyDescent="0.25">
      <c r="A18" s="16" t="s">
        <v>6</v>
      </c>
      <c r="B18" s="17" t="s">
        <v>15</v>
      </c>
      <c r="C18" s="18" t="str">
        <f>VLOOKUP($B18,'Price list'!$A$16:$B$19,2,FALSE)</f>
        <v>n/a</v>
      </c>
      <c r="D18" s="24">
        <f>IF($C$5='Price list'!$B$2,INDEX('Price list'!$A$4:$D$9,MATCH($B18,'Price list'!$A$4:$A$9,0),2),IF($C$5='Price list'!$C$2,INDEX('Price list'!$A$4:$D$9,MATCH($B18,'Price list'!$A$4:$A$9,0),3),INDEX('Price list'!$A$4:$D$9,MATCH($B18,'Price list'!$A$4:$A$9,0),4)))</f>
        <v>0</v>
      </c>
      <c r="F18" s="3"/>
    </row>
    <row r="20" spans="1:7" hidden="1" x14ac:dyDescent="0.25"/>
    <row r="21" spans="1:7" hidden="1" x14ac:dyDescent="0.25"/>
    <row r="22" spans="1:7" hidden="1" x14ac:dyDescent="0.25">
      <c r="A22" s="3" t="s">
        <v>11</v>
      </c>
      <c r="B22" s="19">
        <f>IF(C6="No",SUM(D14:D18),IF(C5="0-2 years",'Price list'!B3,IF(C5="2-3 years",'Price list'!C3,'Price list'!D3)))</f>
        <v>519.15</v>
      </c>
    </row>
    <row r="23" spans="1:7" hidden="1" x14ac:dyDescent="0.25">
      <c r="A23" s="3" t="s">
        <v>10</v>
      </c>
      <c r="B23" s="19">
        <f>B22*51</f>
        <v>26476.649999999998</v>
      </c>
    </row>
    <row r="24" spans="1:7" ht="15.75" hidden="1" thickBot="1" x14ac:dyDescent="0.3">
      <c r="A24" s="3" t="s">
        <v>9</v>
      </c>
      <c r="B24" s="20">
        <f>B23/12</f>
        <v>2206.3874999999998</v>
      </c>
    </row>
    <row r="25" spans="1:7" ht="15.75" hidden="1" thickTop="1" x14ac:dyDescent="0.25"/>
    <row r="26" spans="1:7" hidden="1" x14ac:dyDescent="0.25"/>
    <row r="27" spans="1:7" hidden="1" x14ac:dyDescent="0.25"/>
    <row r="28" spans="1:7" ht="14.25" customHeight="1" x14ac:dyDescent="0.25">
      <c r="A28" s="41" t="s">
        <v>33</v>
      </c>
      <c r="B28" s="41"/>
      <c r="C28" s="41"/>
      <c r="D28" s="41"/>
      <c r="E28" s="41"/>
      <c r="F28" s="41"/>
      <c r="G28" s="41"/>
    </row>
    <row r="29" spans="1:7" x14ac:dyDescent="0.25">
      <c r="A29" s="41"/>
      <c r="B29" s="41"/>
      <c r="C29" s="41"/>
      <c r="D29" s="41"/>
      <c r="E29" s="41"/>
      <c r="F29" s="41"/>
      <c r="G29" s="41"/>
    </row>
    <row r="30" spans="1:7" x14ac:dyDescent="0.25">
      <c r="A30" s="41"/>
      <c r="B30" s="41"/>
      <c r="C30" s="41"/>
      <c r="D30" s="41"/>
      <c r="E30" s="41"/>
      <c r="F30" s="41"/>
      <c r="G30" s="41"/>
    </row>
    <row r="31" spans="1:7" x14ac:dyDescent="0.25">
      <c r="A31" s="41"/>
      <c r="B31" s="41"/>
      <c r="C31" s="41"/>
      <c r="D31" s="41"/>
      <c r="E31" s="41"/>
      <c r="F31" s="41"/>
      <c r="G31" s="41"/>
    </row>
    <row r="32" spans="1:7" x14ac:dyDescent="0.25">
      <c r="A32" s="41"/>
      <c r="B32" s="41"/>
      <c r="C32" s="41"/>
      <c r="D32" s="41"/>
      <c r="E32" s="41"/>
      <c r="F32" s="41"/>
      <c r="G32" s="41"/>
    </row>
    <row r="33" spans="1:7" x14ac:dyDescent="0.25">
      <c r="A33" s="41"/>
      <c r="B33" s="41"/>
      <c r="C33" s="41"/>
      <c r="D33" s="41"/>
      <c r="E33" s="41"/>
      <c r="F33" s="41"/>
      <c r="G33" s="41"/>
    </row>
    <row r="34" spans="1:7" x14ac:dyDescent="0.25">
      <c r="A34" s="41"/>
      <c r="B34" s="41"/>
      <c r="C34" s="41"/>
      <c r="D34" s="41"/>
      <c r="E34" s="41"/>
      <c r="F34" s="41"/>
      <c r="G34" s="41"/>
    </row>
    <row r="35" spans="1:7" x14ac:dyDescent="0.25">
      <c r="A35" s="41"/>
      <c r="B35" s="41"/>
      <c r="C35" s="41"/>
      <c r="D35" s="41"/>
      <c r="E35" s="41"/>
      <c r="F35" s="41"/>
      <c r="G35" s="41"/>
    </row>
    <row r="36" spans="1:7" x14ac:dyDescent="0.25">
      <c r="A36" s="41"/>
      <c r="B36" s="41"/>
      <c r="C36" s="41"/>
      <c r="D36" s="41"/>
      <c r="E36" s="41"/>
      <c r="F36" s="41"/>
      <c r="G36" s="41"/>
    </row>
    <row r="37" spans="1:7" x14ac:dyDescent="0.25">
      <c r="A37" s="41"/>
      <c r="B37" s="41"/>
      <c r="C37" s="41"/>
      <c r="D37" s="41"/>
      <c r="E37" s="41"/>
      <c r="F37" s="41"/>
      <c r="G37" s="41"/>
    </row>
    <row r="38" spans="1:7" x14ac:dyDescent="0.25">
      <c r="A38" s="41"/>
      <c r="B38" s="41"/>
      <c r="C38" s="41"/>
      <c r="D38" s="41"/>
      <c r="E38" s="41"/>
      <c r="F38" s="41"/>
      <c r="G38" s="41"/>
    </row>
    <row r="39" spans="1:7" x14ac:dyDescent="0.25">
      <c r="A39" s="41"/>
      <c r="B39" s="41"/>
      <c r="C39" s="41"/>
      <c r="D39" s="41"/>
      <c r="E39" s="41"/>
      <c r="F39" s="41"/>
      <c r="G39" s="41"/>
    </row>
    <row r="40" spans="1:7" x14ac:dyDescent="0.25">
      <c r="A40" s="41"/>
      <c r="B40" s="41"/>
      <c r="C40" s="41"/>
      <c r="D40" s="41"/>
      <c r="E40" s="41"/>
      <c r="F40" s="41"/>
      <c r="G40" s="41"/>
    </row>
    <row r="44" spans="1:7" x14ac:dyDescent="0.25">
      <c r="A44" s="42" t="s">
        <v>37</v>
      </c>
      <c r="B44" s="42"/>
      <c r="C44" s="42"/>
      <c r="D44" s="42"/>
      <c r="E44" s="42"/>
      <c r="F44" s="42"/>
      <c r="G44" s="42"/>
    </row>
    <row r="45" spans="1:7" x14ac:dyDescent="0.25">
      <c r="A45" s="42"/>
      <c r="B45" s="42"/>
      <c r="C45" s="42"/>
      <c r="D45" s="42"/>
      <c r="E45" s="42"/>
      <c r="F45" s="42"/>
      <c r="G45" s="42"/>
    </row>
  </sheetData>
  <sheetProtection sheet="1" selectLockedCells="1"/>
  <customSheetViews>
    <customSheetView guid="{F8F2338B-BE7D-45E5-8C07-9F0594CE8246}" scale="120" showPageBreaks="1" printArea="1" view="pageBreakPreview">
      <selection activeCell="D6" sqref="D6"/>
      <pageMargins left="0.7" right="0.7" top="0.75" bottom="0.75" header="0.3" footer="0.3"/>
      <pageSetup paperSize="9" orientation="portrait" r:id="rId1"/>
    </customSheetView>
  </customSheetViews>
  <mergeCells count="4">
    <mergeCell ref="B1:D1"/>
    <mergeCell ref="B3:C3"/>
    <mergeCell ref="A28:G40"/>
    <mergeCell ref="A44:G45"/>
  </mergeCells>
  <conditionalFormatting sqref="D7:D8">
    <cfRule type="cellIs" dxfId="0" priority="1" operator="equal">
      <formula>0</formula>
    </cfRule>
  </conditionalFormatting>
  <pageMargins left="0.7" right="0.7" top="0.75" bottom="0.75" header="0.3" footer="0.3"/>
  <pageSetup paperSize="9" orientation="landscape"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'Price list'!$A$13:$A$14</xm:f>
          </x14:formula1>
          <xm:sqref>E6 C6</xm:sqref>
        </x14:dataValidation>
        <x14:dataValidation type="list" allowBlank="1" showInputMessage="1" showErrorMessage="1" xr:uid="{00000000-0002-0000-0000-000002000000}">
          <x14:formula1>
            <xm:f>'Price list'!$B$2:$D$2</xm:f>
          </x14:formula1>
          <xm:sqref>C5</xm:sqref>
        </x14:dataValidation>
        <x14:dataValidation type="list" allowBlank="1" showInputMessage="1" showErrorMessage="1" xr:uid="{00000000-0002-0000-0000-000001000000}">
          <x14:formula1>
            <xm:f>'Price list'!$A$4:$A$7</xm:f>
          </x14:formula1>
          <xm:sqref>B14:B18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workbookViewId="0">
      <selection activeCell="B3" sqref="B3"/>
    </sheetView>
  </sheetViews>
  <sheetFormatPr defaultRowHeight="15" x14ac:dyDescent="0.25"/>
  <cols>
    <col min="1" max="1" width="17.140625" bestFit="1" customWidth="1"/>
    <col min="2" max="2" width="15.5703125" bestFit="1" customWidth="1"/>
    <col min="3" max="4" width="15.140625" customWidth="1"/>
  </cols>
  <sheetData>
    <row r="1" spans="1:4" ht="30" x14ac:dyDescent="0.25">
      <c r="A1" s="1" t="s">
        <v>36</v>
      </c>
      <c r="B1" s="36" t="s">
        <v>1</v>
      </c>
      <c r="C1" s="36" t="s">
        <v>2</v>
      </c>
      <c r="D1" s="36" t="s">
        <v>3</v>
      </c>
    </row>
    <row r="2" spans="1:4" x14ac:dyDescent="0.25">
      <c r="A2" s="1"/>
      <c r="B2" s="37" t="s">
        <v>28</v>
      </c>
      <c r="C2" s="38" t="s">
        <v>29</v>
      </c>
      <c r="D2" s="37" t="s">
        <v>30</v>
      </c>
    </row>
    <row r="3" spans="1:4" x14ac:dyDescent="0.25">
      <c r="A3" t="s">
        <v>14</v>
      </c>
      <c r="B3" s="2">
        <v>555.25</v>
      </c>
      <c r="C3" s="2">
        <v>519.15</v>
      </c>
      <c r="D3" s="2">
        <v>447.5</v>
      </c>
    </row>
    <row r="4" spans="1:4" x14ac:dyDescent="0.25">
      <c r="A4" t="s">
        <v>15</v>
      </c>
      <c r="B4" s="2">
        <v>0</v>
      </c>
      <c r="C4" s="2">
        <v>0</v>
      </c>
      <c r="D4" s="2">
        <v>0</v>
      </c>
    </row>
    <row r="5" spans="1:4" x14ac:dyDescent="0.25">
      <c r="A5" t="s">
        <v>16</v>
      </c>
      <c r="B5" s="2">
        <v>111.05</v>
      </c>
      <c r="C5" s="2">
        <v>103.83</v>
      </c>
      <c r="D5" s="2">
        <v>89.5</v>
      </c>
    </row>
    <row r="6" spans="1:4" x14ac:dyDescent="0.25">
      <c r="A6" t="s">
        <v>17</v>
      </c>
      <c r="B6" s="2">
        <v>59.79</v>
      </c>
      <c r="C6" s="2">
        <v>55.91</v>
      </c>
      <c r="D6" s="2">
        <v>48.19</v>
      </c>
    </row>
    <row r="7" spans="1:4" x14ac:dyDescent="0.25">
      <c r="A7" t="s">
        <v>18</v>
      </c>
      <c r="B7" s="2">
        <v>59.79</v>
      </c>
      <c r="C7" s="2">
        <f>C6</f>
        <v>55.91</v>
      </c>
      <c r="D7" s="2">
        <v>48.19</v>
      </c>
    </row>
    <row r="8" spans="1:4" x14ac:dyDescent="0.25">
      <c r="A8" t="s">
        <v>19</v>
      </c>
      <c r="B8" s="2">
        <f>B6/5</f>
        <v>11.958</v>
      </c>
      <c r="C8" s="2">
        <f>C6/5</f>
        <v>11.181999999999999</v>
      </c>
      <c r="D8" s="2">
        <f>D6/5</f>
        <v>9.6379999999999999</v>
      </c>
    </row>
    <row r="13" spans="1:4" x14ac:dyDescent="0.25">
      <c r="A13" t="s">
        <v>21</v>
      </c>
    </row>
    <row r="14" spans="1:4" x14ac:dyDescent="0.25">
      <c r="A14" t="s">
        <v>22</v>
      </c>
    </row>
    <row r="16" spans="1:4" x14ac:dyDescent="0.25">
      <c r="A16" t="s">
        <v>15</v>
      </c>
      <c r="B16" t="s">
        <v>25</v>
      </c>
    </row>
    <row r="17" spans="1:5" x14ac:dyDescent="0.25">
      <c r="A17" t="s">
        <v>16</v>
      </c>
      <c r="B17" t="s">
        <v>38</v>
      </c>
      <c r="C17" s="39">
        <v>0.32291666666666669</v>
      </c>
      <c r="D17" s="39">
        <v>0.64583333333333337</v>
      </c>
      <c r="E17" t="str">
        <f>TEXT(D17-C17,"h:mm")</f>
        <v>7:45</v>
      </c>
    </row>
    <row r="18" spans="1:5" x14ac:dyDescent="0.25">
      <c r="A18" t="s">
        <v>17</v>
      </c>
      <c r="B18" t="s">
        <v>24</v>
      </c>
      <c r="C18" s="39">
        <v>0.32291666666666669</v>
      </c>
      <c r="D18" s="39">
        <v>0.54166666666666663</v>
      </c>
      <c r="E18" t="str">
        <f>TEXT(D18-C18,"h:mm")</f>
        <v>5:15</v>
      </c>
    </row>
    <row r="19" spans="1:5" x14ac:dyDescent="0.25">
      <c r="A19" t="s">
        <v>18</v>
      </c>
      <c r="B19" t="s">
        <v>39</v>
      </c>
      <c r="C19" s="39">
        <v>0.54166666666666663</v>
      </c>
      <c r="D19" s="39">
        <v>0.72916666666666663</v>
      </c>
      <c r="E19" t="str">
        <f>TEXT(D19-C19,"h:mm")</f>
        <v>4:30</v>
      </c>
    </row>
  </sheetData>
  <customSheetViews>
    <customSheetView guid="{F8F2338B-BE7D-45E5-8C07-9F0594CE8246}" state="hidden">
      <selection activeCell="C19" sqref="C19"/>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18c56fa-1ce2-4be3-afa3-ead2430260ce">
      <Terms xmlns="http://schemas.microsoft.com/office/infopath/2007/PartnerControls"/>
    </lcf76f155ced4ddcb4097134ff3c332f>
    <TaxCatchAll xmlns="b4f06dc9-744d-47b2-9f77-c9b629faf42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2413BE951836C4182F78B028EC542D1" ma:contentTypeVersion="17" ma:contentTypeDescription="Create a new document." ma:contentTypeScope="" ma:versionID="9322d4f8e0a6d158bd6d6e660f54e338">
  <xsd:schema xmlns:xsd="http://www.w3.org/2001/XMLSchema" xmlns:xs="http://www.w3.org/2001/XMLSchema" xmlns:p="http://schemas.microsoft.com/office/2006/metadata/properties" xmlns:ns2="d18c56fa-1ce2-4be3-afa3-ead2430260ce" xmlns:ns3="b4f06dc9-744d-47b2-9f77-c9b629faf428" targetNamespace="http://schemas.microsoft.com/office/2006/metadata/properties" ma:root="true" ma:fieldsID="9ec3e58f6697645f16627f7d6e768969" ns2:_="" ns3:_="">
    <xsd:import namespace="d18c56fa-1ce2-4be3-afa3-ead2430260ce"/>
    <xsd:import namespace="b4f06dc9-744d-47b2-9f77-c9b629faf4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8c56fa-1ce2-4be3-afa3-ead2430260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fc43347-c92e-4450-a1ff-c27ce0919c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f06dc9-744d-47b2-9f77-c9b629faf42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7338083-ff5a-4223-af7b-f8a277cda637}" ma:internalName="TaxCatchAll" ma:showField="CatchAllData" ma:web="b4f06dc9-744d-47b2-9f77-c9b629faf4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559512-47D1-4CF2-9256-9FF41D1F5191}">
  <ds:schemaRefs>
    <ds:schemaRef ds:uri="http://schemas.microsoft.com/office/2006/metadata/properties"/>
    <ds:schemaRef ds:uri="http://schemas.microsoft.com/office/infopath/2007/PartnerControls"/>
    <ds:schemaRef ds:uri="d18c56fa-1ce2-4be3-afa3-ead2430260ce"/>
    <ds:schemaRef ds:uri="b4f06dc9-744d-47b2-9f77-c9b629faf428"/>
  </ds:schemaRefs>
</ds:datastoreItem>
</file>

<file path=customXml/itemProps2.xml><?xml version="1.0" encoding="utf-8"?>
<ds:datastoreItem xmlns:ds="http://schemas.openxmlformats.org/officeDocument/2006/customXml" ds:itemID="{F5E0A65B-822E-4C3E-BE2C-25D78CE5B4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8c56fa-1ce2-4be3-afa3-ead2430260ce"/>
    <ds:schemaRef ds:uri="b4f06dc9-744d-47b2-9f77-c9b629faf4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E44A3B-EE72-47E9-B256-3202E4CCBA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CMAD calculator</vt:lpstr>
      <vt:lpstr>Price list</vt:lpstr>
      <vt:lpstr>'CMAD 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Gray</dc:creator>
  <cp:lastModifiedBy>Oliver Gray</cp:lastModifiedBy>
  <cp:lastPrinted>2023-11-13T15:48:27Z</cp:lastPrinted>
  <dcterms:created xsi:type="dcterms:W3CDTF">2017-06-28T08:36:52Z</dcterms:created>
  <dcterms:modified xsi:type="dcterms:W3CDTF">2024-07-03T09:47:15Z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0x010100D2413BE951836C4182F78B028EC542D1</vt:lpwstr>
  </property>
  <property fmtid="{D5CDD505-2E9C-101B-9397-08002B2CF9AE}" pid="3" name="MediaServiceImageTags">
    <vt:lpwstr/>
  </property>
</Properties>
</file>